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\\Mac\Dropbox\00 Austausch\00-00 Quick Share\10 nmtraining\NEU Übungen Excel\70 Funktionen\70-30 Datum und Uhrzeit\"/>
    </mc:Choice>
  </mc:AlternateContent>
  <xr:revisionPtr revIDLastSave="0" documentId="13_ncr:1_{B04909E9-C822-4BE2-856B-0D3776F9FD01}" xr6:coauthVersionLast="47" xr6:coauthVersionMax="47" xr10:uidLastSave="{00000000-0000-0000-0000-000000000000}"/>
  <bookViews>
    <workbookView xWindow="6045" yWindow="2625" windowWidth="22950" windowHeight="14385" tabRatio="500" xr2:uid="{00000000-000D-0000-FFFF-FFFF00000000}"/>
  </bookViews>
  <sheets>
    <sheet name="Patienten" sheetId="1" r:id="rId1"/>
    <sheet name="Patienten Variante" sheetId="2" r:id="rId2"/>
  </sheets>
  <calcPr calcId="191029" calcOnSave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F49" i="1"/>
  <c r="F45" i="1"/>
  <c r="F44" i="1"/>
  <c r="F43" i="1"/>
  <c r="F41" i="1"/>
  <c r="F40" i="1"/>
  <c r="F39" i="1"/>
  <c r="F38" i="1"/>
  <c r="F37" i="1"/>
  <c r="F36" i="1"/>
  <c r="F34" i="1"/>
  <c r="F33" i="1"/>
  <c r="F32" i="1"/>
  <c r="F29" i="1"/>
  <c r="F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1" i="1"/>
  <c r="F10" i="1"/>
  <c r="F9" i="1"/>
  <c r="F8" i="1"/>
  <c r="F7" i="1"/>
  <c r="F6" i="1"/>
  <c r="F5" i="1"/>
  <c r="F3" i="1"/>
  <c r="F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<sst xmlns="http://schemas.openxmlformats.org/spreadsheetml/2006/main" count="316" uniqueCount="75">
  <si>
    <t>Burwitz</t>
  </si>
  <si>
    <t>Grünberg</t>
  </si>
  <si>
    <t>Hirschberger</t>
  </si>
  <si>
    <t>Huber</t>
  </si>
  <si>
    <t>Knefel</t>
  </si>
  <si>
    <t>Lehmann</t>
  </si>
  <si>
    <t>Martugo</t>
  </si>
  <si>
    <t>Petermann</t>
  </si>
  <si>
    <t>Stark</t>
  </si>
  <si>
    <t>Ziegler</t>
  </si>
  <si>
    <t>Geburtsdatum</t>
  </si>
  <si>
    <t>Name</t>
  </si>
  <si>
    <t>Diagnosedatum</t>
  </si>
  <si>
    <t>Geschlecht</t>
  </si>
  <si>
    <t>Diagnose</t>
  </si>
  <si>
    <t>Sterbedatum</t>
  </si>
  <si>
    <t>m</t>
  </si>
  <si>
    <t>w</t>
  </si>
  <si>
    <t>1, 4</t>
  </si>
  <si>
    <t>1, 2, 4</t>
  </si>
  <si>
    <t>4, 2,1</t>
  </si>
  <si>
    <t>1, 3</t>
  </si>
  <si>
    <t>2, 3</t>
  </si>
  <si>
    <t>3, 1</t>
  </si>
  <si>
    <t>2, 4</t>
  </si>
  <si>
    <t>2, 3, 4</t>
  </si>
  <si>
    <t>1, 3, 2, 4</t>
  </si>
  <si>
    <t>4, 2, 3, 1</t>
  </si>
  <si>
    <t>Meier</t>
  </si>
  <si>
    <t>Müller</t>
  </si>
  <si>
    <t>Schmitz</t>
  </si>
  <si>
    <t>Schmidt</t>
  </si>
  <si>
    <t>Borkowski</t>
  </si>
  <si>
    <t>Karawa</t>
  </si>
  <si>
    <t>Bisping-Kupfer</t>
  </si>
  <si>
    <t>Brakelmann</t>
  </si>
  <si>
    <t>Hoppenstaedt</t>
  </si>
  <si>
    <t>Friese</t>
  </si>
  <si>
    <t>Normann</t>
  </si>
  <si>
    <t>Özgür</t>
  </si>
  <si>
    <t>Al Mehmudi</t>
  </si>
  <si>
    <t>Popino</t>
  </si>
  <si>
    <t>Herrmanns</t>
  </si>
  <si>
    <t>Völker</t>
  </si>
  <si>
    <t>Wiese</t>
  </si>
  <si>
    <t>O'Shaunessy</t>
  </si>
  <si>
    <t>Norkowyzsky</t>
  </si>
  <si>
    <t>Kron</t>
  </si>
  <si>
    <t>Wass</t>
  </si>
  <si>
    <t>Prokopetz</t>
  </si>
  <si>
    <t>Nörgli</t>
  </si>
  <si>
    <t>Ulmut</t>
  </si>
  <si>
    <t>Rathmaputra</t>
  </si>
  <si>
    <t>Gniese</t>
  </si>
  <si>
    <t>Graßmann</t>
  </si>
  <si>
    <t>Vielkopf</t>
  </si>
  <si>
    <t>Madsen</t>
  </si>
  <si>
    <t>Bürgi</t>
  </si>
  <si>
    <t>Baier</t>
  </si>
  <si>
    <t>Brause</t>
  </si>
  <si>
    <t>Walzer</t>
  </si>
  <si>
    <t>Riese</t>
  </si>
  <si>
    <t>Miller</t>
  </si>
  <si>
    <t>M'Ba-Makalele</t>
  </si>
  <si>
    <t>Wischnewski</t>
  </si>
  <si>
    <t>Brotz</t>
  </si>
  <si>
    <t>Adams</t>
  </si>
  <si>
    <t>Engelhardt</t>
  </si>
  <si>
    <t>Diagnose 1</t>
  </si>
  <si>
    <t>Diagnose 2</t>
  </si>
  <si>
    <t>Diagnose 3</t>
  </si>
  <si>
    <t>Diagnose 4</t>
  </si>
  <si>
    <t>X</t>
  </si>
  <si>
    <t xml:space="preserve"> 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</si>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</sst>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4" fontId="3" fillId="0" borderId="0" xfId="0" applyNumberFormat="1" applyFont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2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workbookViewId="0">
      <selection activeCell="A2" sqref="A2"/>
    </sheetView>
  </sheetViews>
  <sheetFormatPr baseColWidth="10" defaultColWidth="11.42578125" defaultRowHeight="15" x14ac:dyDescent="0.25"/>
  <cols>
    <col min="1" max="1" width="12.85546875" style="2" customWidth="1"/>
    <col min="2" max="2" width="16.85546875" style="6" customWidth="1"/>
    <col min="3" max="3" width="10.85546875" style="3" customWidth="1"/>
    <col min="4" max="4" width="16.85546875" style="6" customWidth="1"/>
    <col min="5" max="5" width="10.85546875" style="4" customWidth="1"/>
    <col min="6" max="6" width="16.85546875" style="6" customWidth="1"/>
    <col min="7" max="16384" width="11.42578125" style="2"/>
  </cols>
  <sheetData>
    <row r="1" spans="1:6" s="1" customFormat="1" x14ac:dyDescent="0.25">
      <c r="A1" s="7" t="s">
        <v>11</v>
      </c>
      <c r="B1" s="7" t="s">
        <v>10</v>
      </c>
      <c r="C1" s="7" t="s">
        <v>13</v>
      </c>
      <c r="D1" s="7" t="s">
        <v>12</v>
      </c>
      <c r="E1" s="7" t="s">
        <v>14</v>
      </c>
      <c r="F1" s="7" t="s">
        <v>15</v>
      </c>
    </row>
    <row r="2" spans="1:6" x14ac:dyDescent="0.25">
      <c r="A2" s="2" t="s">
        <v>0</v>
      </c>
      <c r="B2" s="6">
        <v>33399</v>
      </c>
      <c r="C2" s="3" t="s">
        <v>16</v>
      </c>
      <c r="D2" s="6">
        <f>39786+(5*365)</f>
        <v>41611</v>
      </c>
      <c r="E2" s="4" t="s">
        <v>18</v>
      </c>
      <c r="F2" s="6">
        <f>42340+(5*365)</f>
        <v>44165</v>
      </c>
    </row>
    <row r="3" spans="1:6" x14ac:dyDescent="0.25">
      <c r="A3" s="2" t="s">
        <v>1</v>
      </c>
      <c r="B3" s="6">
        <v>19501</v>
      </c>
      <c r="C3" s="3" t="s">
        <v>17</v>
      </c>
      <c r="D3" s="6">
        <f>38537+(5*365)</f>
        <v>40362</v>
      </c>
      <c r="E3" s="4">
        <v>2</v>
      </c>
      <c r="F3" s="6">
        <f>40942+(5*365)</f>
        <v>42767</v>
      </c>
    </row>
    <row r="4" spans="1:6" x14ac:dyDescent="0.25">
      <c r="A4" s="2" t="s">
        <v>2</v>
      </c>
      <c r="B4" s="6">
        <v>30592</v>
      </c>
      <c r="C4" s="3" t="s">
        <v>16</v>
      </c>
      <c r="D4" s="6">
        <f>36705+(5*365)</f>
        <v>38530</v>
      </c>
      <c r="E4" s="4" t="s">
        <v>23</v>
      </c>
    </row>
    <row r="5" spans="1:6" x14ac:dyDescent="0.25">
      <c r="A5" s="2" t="s">
        <v>3</v>
      </c>
      <c r="B5" s="6">
        <v>25118</v>
      </c>
      <c r="C5" s="3" t="s">
        <v>17</v>
      </c>
      <c r="D5" s="6">
        <f>37595+(5*365)</f>
        <v>39420</v>
      </c>
      <c r="E5" s="4">
        <v>4</v>
      </c>
      <c r="F5" s="6">
        <f>41030+(5*365)</f>
        <v>42855</v>
      </c>
    </row>
    <row r="6" spans="1:6" x14ac:dyDescent="0.25">
      <c r="A6" s="2" t="s">
        <v>4</v>
      </c>
      <c r="B6" s="6">
        <v>23589</v>
      </c>
      <c r="C6" s="3" t="s">
        <v>16</v>
      </c>
      <c r="D6" s="6">
        <f>37782+(5*365)</f>
        <v>39607</v>
      </c>
      <c r="E6" s="4">
        <v>2</v>
      </c>
      <c r="F6" s="6">
        <f>42358+(5*365)</f>
        <v>44183</v>
      </c>
    </row>
    <row r="7" spans="1:6" x14ac:dyDescent="0.25">
      <c r="A7" s="2" t="s">
        <v>5</v>
      </c>
      <c r="B7" s="6">
        <v>32169</v>
      </c>
      <c r="C7" s="3" t="s">
        <v>17</v>
      </c>
      <c r="D7" s="6">
        <f>37930+(5*365)</f>
        <v>39755</v>
      </c>
      <c r="E7" s="4" t="s">
        <v>20</v>
      </c>
      <c r="F7" s="6">
        <f>42763+(5*365)</f>
        <v>44588</v>
      </c>
    </row>
    <row r="8" spans="1:6" x14ac:dyDescent="0.25">
      <c r="A8" s="2" t="s">
        <v>6</v>
      </c>
      <c r="B8" s="6">
        <v>14413</v>
      </c>
      <c r="C8" s="3" t="s">
        <v>16</v>
      </c>
      <c r="D8" s="6">
        <f>39976+(5*365)</f>
        <v>41801</v>
      </c>
      <c r="E8" s="4">
        <v>3</v>
      </c>
      <c r="F8" s="6">
        <f>41644+(5*365)</f>
        <v>43469</v>
      </c>
    </row>
    <row r="9" spans="1:6" x14ac:dyDescent="0.25">
      <c r="A9" s="2" t="s">
        <v>7</v>
      </c>
      <c r="B9" s="6">
        <v>36444</v>
      </c>
      <c r="C9" s="3" t="s">
        <v>16</v>
      </c>
      <c r="D9" s="6">
        <f>38438+(5*365)</f>
        <v>40263</v>
      </c>
      <c r="E9" s="4">
        <v>2</v>
      </c>
      <c r="F9" s="6">
        <f>42608+(5*365)</f>
        <v>44433</v>
      </c>
    </row>
    <row r="10" spans="1:6" x14ac:dyDescent="0.25">
      <c r="A10" s="2" t="s">
        <v>8</v>
      </c>
      <c r="B10" s="6">
        <v>16706</v>
      </c>
      <c r="C10" s="3" t="s">
        <v>16</v>
      </c>
      <c r="D10" s="6">
        <f>37284+(5*365)</f>
        <v>39109</v>
      </c>
      <c r="E10" s="4" t="s">
        <v>23</v>
      </c>
      <c r="F10" s="6">
        <f>41782+(5*365)</f>
        <v>43607</v>
      </c>
    </row>
    <row r="11" spans="1:6" x14ac:dyDescent="0.25">
      <c r="A11" s="2" t="s">
        <v>9</v>
      </c>
      <c r="B11" s="6">
        <v>30762</v>
      </c>
      <c r="C11" s="3" t="s">
        <v>16</v>
      </c>
      <c r="D11" s="6">
        <f>39580+(5*365)</f>
        <v>41405</v>
      </c>
      <c r="E11" s="4" t="s">
        <v>22</v>
      </c>
      <c r="F11" s="6">
        <f>41420+(5*365)</f>
        <v>43245</v>
      </c>
    </row>
    <row r="12" spans="1:6" x14ac:dyDescent="0.25">
      <c r="A12" s="2" t="s">
        <v>28</v>
      </c>
      <c r="B12" s="6">
        <v>14589</v>
      </c>
      <c r="C12" s="3" t="s">
        <v>17</v>
      </c>
      <c r="D12" s="6">
        <f>39532+(5*365)</f>
        <v>41357</v>
      </c>
      <c r="E12" s="4">
        <v>4</v>
      </c>
    </row>
    <row r="13" spans="1:6" x14ac:dyDescent="0.25">
      <c r="A13" s="2" t="s">
        <v>32</v>
      </c>
      <c r="B13" s="6">
        <v>16159</v>
      </c>
      <c r="C13" s="3" t="s">
        <v>16</v>
      </c>
      <c r="D13" s="6">
        <f>40119+(5*365)</f>
        <v>41944</v>
      </c>
      <c r="E13" s="4" t="s">
        <v>19</v>
      </c>
    </row>
    <row r="14" spans="1:6" x14ac:dyDescent="0.25">
      <c r="A14" s="2" t="s">
        <v>33</v>
      </c>
      <c r="B14" s="6">
        <v>32854</v>
      </c>
      <c r="C14" s="3" t="s">
        <v>74</v>
      </c>
      <c r="D14" s="6">
        <f>36787+(5*365)</f>
        <v>38612</v>
      </c>
      <c r="E14" s="4">
        <v>3</v>
      </c>
      <c r="F14" s="6">
        <f>41747+(5*365)</f>
        <v>43572</v>
      </c>
    </row>
    <row r="15" spans="1:6" x14ac:dyDescent="0.25">
      <c r="A15" s="2" t="s">
        <v>34</v>
      </c>
      <c r="B15" s="6">
        <v>28711</v>
      </c>
      <c r="C15" s="3" t="s">
        <v>16</v>
      </c>
      <c r="D15" s="6">
        <f>40091+(5*365)</f>
        <v>41916</v>
      </c>
      <c r="E15" s="4">
        <v>2</v>
      </c>
      <c r="F15" s="6">
        <f>41967+(5*365)</f>
        <v>43792</v>
      </c>
    </row>
    <row r="16" spans="1:6" x14ac:dyDescent="0.25">
      <c r="A16" s="2" t="s">
        <v>35</v>
      </c>
      <c r="B16" s="6">
        <v>14496</v>
      </c>
      <c r="C16" s="3" t="s">
        <v>17</v>
      </c>
      <c r="D16" s="6">
        <f>39285+(5*365)</f>
        <v>41110</v>
      </c>
      <c r="E16" s="4" t="s">
        <v>25</v>
      </c>
      <c r="F16" s="6">
        <f>42044+(5*365)</f>
        <v>43869</v>
      </c>
    </row>
    <row r="17" spans="1:6" x14ac:dyDescent="0.25">
      <c r="A17" s="2" t="s">
        <v>37</v>
      </c>
      <c r="B17" s="6">
        <v>30387</v>
      </c>
      <c r="C17" s="3" t="s">
        <v>16</v>
      </c>
      <c r="D17" s="6">
        <f>38057+(5*365)</f>
        <v>39882</v>
      </c>
      <c r="E17" s="4">
        <v>2</v>
      </c>
    </row>
    <row r="18" spans="1:6" x14ac:dyDescent="0.25">
      <c r="A18" s="2" t="s">
        <v>41</v>
      </c>
      <c r="B18" s="6">
        <v>26277</v>
      </c>
      <c r="C18" s="3" t="s">
        <v>16</v>
      </c>
      <c r="D18" s="6">
        <f>37119+(5*365)</f>
        <v>38944</v>
      </c>
      <c r="E18" s="4">
        <v>3</v>
      </c>
      <c r="F18" s="6">
        <f>42221+(5*365)</f>
        <v>44046</v>
      </c>
    </row>
    <row r="19" spans="1:6" x14ac:dyDescent="0.25">
      <c r="A19" s="2" t="s">
        <v>42</v>
      </c>
      <c r="B19" s="6">
        <v>35147</v>
      </c>
      <c r="C19" s="3" t="s">
        <v>74</v>
      </c>
      <c r="D19" s="6">
        <f>37847+(5*365)</f>
        <v>39672</v>
      </c>
      <c r="E19" s="4">
        <v>1</v>
      </c>
      <c r="F19" s="6">
        <f>41930+(5*365)</f>
        <v>43755</v>
      </c>
    </row>
    <row r="20" spans="1:6" x14ac:dyDescent="0.25">
      <c r="A20" s="2" t="s">
        <v>29</v>
      </c>
      <c r="B20" s="6">
        <v>30853</v>
      </c>
      <c r="C20" s="3" t="s">
        <v>17</v>
      </c>
      <c r="D20" s="6">
        <f>38456+(5*365)</f>
        <v>40281</v>
      </c>
      <c r="E20" s="4" t="s">
        <v>18</v>
      </c>
      <c r="F20" s="6">
        <f>41265+(5*365)</f>
        <v>43090</v>
      </c>
    </row>
    <row r="21" spans="1:6" x14ac:dyDescent="0.25">
      <c r="A21" s="2" t="s">
        <v>43</v>
      </c>
      <c r="B21" s="6">
        <v>21027</v>
      </c>
      <c r="C21" s="3" t="s">
        <v>16</v>
      </c>
      <c r="D21" s="6">
        <f>39471+(5*365)</f>
        <v>41296</v>
      </c>
      <c r="E21" s="4" t="s">
        <v>21</v>
      </c>
      <c r="F21" s="6">
        <f>42671+(5*365)</f>
        <v>44496</v>
      </c>
    </row>
    <row r="22" spans="1:6" x14ac:dyDescent="0.25">
      <c r="A22" s="2" t="s">
        <v>44</v>
      </c>
      <c r="B22" s="6">
        <v>24450</v>
      </c>
      <c r="C22" s="3" t="s">
        <v>16</v>
      </c>
      <c r="D22" s="6">
        <f>37529+(5*365)</f>
        <v>39354</v>
      </c>
      <c r="E22" s="4" t="s">
        <v>22</v>
      </c>
      <c r="F22" s="6">
        <f>42291+(5*365)</f>
        <v>44116</v>
      </c>
    </row>
    <row r="23" spans="1:6" x14ac:dyDescent="0.25">
      <c r="A23" s="2" t="s">
        <v>36</v>
      </c>
      <c r="B23" s="6">
        <v>32659</v>
      </c>
      <c r="C23" s="3" t="s">
        <v>17</v>
      </c>
      <c r="D23" s="6">
        <f>38864+(5*365)</f>
        <v>40689</v>
      </c>
      <c r="E23" s="4" t="s">
        <v>18</v>
      </c>
      <c r="F23" s="6">
        <f>40982+(5*365)</f>
        <v>42807</v>
      </c>
    </row>
    <row r="24" spans="1:6" x14ac:dyDescent="0.25">
      <c r="A24" s="2" t="s">
        <v>45</v>
      </c>
      <c r="B24" s="6">
        <v>15818</v>
      </c>
      <c r="C24" s="3" t="s">
        <v>16</v>
      </c>
      <c r="D24" s="6">
        <f>39027+(5*365)</f>
        <v>40852</v>
      </c>
      <c r="E24" s="4">
        <v>2</v>
      </c>
      <c r="F24" s="6">
        <f>41424+(5*365)</f>
        <v>43249</v>
      </c>
    </row>
    <row r="25" spans="1:6" x14ac:dyDescent="0.25">
      <c r="A25" s="2" t="s">
        <v>46</v>
      </c>
      <c r="B25" s="6">
        <v>25658</v>
      </c>
      <c r="C25" s="3" t="s">
        <v>17</v>
      </c>
      <c r="D25" s="6">
        <f>37390+(5*365)</f>
        <v>39215</v>
      </c>
      <c r="E25" s="4" t="s">
        <v>23</v>
      </c>
      <c r="F25" s="6">
        <f>41281+(5*365)</f>
        <v>43106</v>
      </c>
    </row>
    <row r="26" spans="1:6" x14ac:dyDescent="0.25">
      <c r="A26" s="2" t="s">
        <v>47</v>
      </c>
      <c r="B26" s="6">
        <v>15814</v>
      </c>
      <c r="C26" s="3" t="s">
        <v>17</v>
      </c>
      <c r="D26" s="6">
        <f>40090+(5*365)</f>
        <v>41915</v>
      </c>
      <c r="E26" s="4" t="s">
        <v>26</v>
      </c>
      <c r="F26" s="6">
        <f>41321+(5*365)</f>
        <v>43146</v>
      </c>
    </row>
    <row r="27" spans="1:6" x14ac:dyDescent="0.25">
      <c r="A27" s="2" t="s">
        <v>48</v>
      </c>
      <c r="B27" s="6">
        <v>26242</v>
      </c>
      <c r="C27" s="3" t="s">
        <v>17</v>
      </c>
      <c r="D27" s="6">
        <f>37627+(5*365)</f>
        <v>39452</v>
      </c>
      <c r="E27" s="4">
        <v>2</v>
      </c>
      <c r="F27" s="6">
        <f>41932+(5*365)</f>
        <v>43757</v>
      </c>
    </row>
    <row r="28" spans="1:6" x14ac:dyDescent="0.25">
      <c r="A28" s="2" t="s">
        <v>49</v>
      </c>
      <c r="B28" s="6">
        <v>22751</v>
      </c>
      <c r="C28" s="3" t="s">
        <v>16</v>
      </c>
      <c r="D28" s="6">
        <f>38663+(5*365)</f>
        <v>40488</v>
      </c>
      <c r="E28" s="4">
        <v>1</v>
      </c>
      <c r="F28" s="6">
        <f>41753+(5*365)</f>
        <v>43578</v>
      </c>
    </row>
    <row r="29" spans="1:6" x14ac:dyDescent="0.25">
      <c r="A29" s="2" t="s">
        <v>30</v>
      </c>
      <c r="B29" s="6">
        <v>14924</v>
      </c>
      <c r="C29" s="3" t="s">
        <v>16</v>
      </c>
      <c r="D29" s="6">
        <f>39554+(5*365)</f>
        <v>41379</v>
      </c>
      <c r="E29" s="4">
        <v>4</v>
      </c>
      <c r="F29" s="6">
        <f>42321+(5*365)</f>
        <v>44146</v>
      </c>
    </row>
    <row r="30" spans="1:6" x14ac:dyDescent="0.25">
      <c r="A30" s="2" t="s">
        <v>50</v>
      </c>
      <c r="B30" s="6">
        <v>28496</v>
      </c>
      <c r="C30" s="3" t="s">
        <v>17</v>
      </c>
      <c r="D30" s="6">
        <f>39925+(5*365)</f>
        <v>41750</v>
      </c>
      <c r="E30" s="4" t="s">
        <v>23</v>
      </c>
    </row>
    <row r="31" spans="1:6" x14ac:dyDescent="0.25">
      <c r="A31" s="2" t="s">
        <v>51</v>
      </c>
      <c r="B31" s="6">
        <v>22895</v>
      </c>
      <c r="C31" s="3" t="s">
        <v>16</v>
      </c>
      <c r="D31" s="6">
        <f>38133+(5*365)</f>
        <v>39958</v>
      </c>
      <c r="E31" s="4">
        <v>1</v>
      </c>
    </row>
    <row r="32" spans="1:6" x14ac:dyDescent="0.25">
      <c r="A32" s="2" t="s">
        <v>40</v>
      </c>
      <c r="B32" s="6">
        <v>19300</v>
      </c>
      <c r="C32" s="3" t="s">
        <v>17</v>
      </c>
      <c r="D32" s="6">
        <f>38297+(5*365)</f>
        <v>40122</v>
      </c>
      <c r="E32" s="4" t="s">
        <v>23</v>
      </c>
      <c r="F32" s="6">
        <f>41354+(5*365)</f>
        <v>43179</v>
      </c>
    </row>
    <row r="33" spans="1:6" x14ac:dyDescent="0.25">
      <c r="A33" s="2" t="s">
        <v>52</v>
      </c>
      <c r="B33" s="6">
        <v>27114</v>
      </c>
      <c r="C33" s="3" t="s">
        <v>16</v>
      </c>
      <c r="D33" s="6">
        <f>37435+(5*365)</f>
        <v>39260</v>
      </c>
      <c r="E33" s="4">
        <v>3</v>
      </c>
      <c r="F33" s="6">
        <f>41600+(5*365)</f>
        <v>43425</v>
      </c>
    </row>
    <row r="34" spans="1:6" x14ac:dyDescent="0.25">
      <c r="A34" s="2" t="s">
        <v>53</v>
      </c>
      <c r="B34" s="6">
        <v>35625</v>
      </c>
      <c r="C34" s="3" t="s">
        <v>17</v>
      </c>
      <c r="D34" s="6">
        <f>39865+(5*365)</f>
        <v>41690</v>
      </c>
      <c r="E34" s="4">
        <v>2</v>
      </c>
      <c r="F34" s="6">
        <f>41956+(5*365)</f>
        <v>43781</v>
      </c>
    </row>
    <row r="35" spans="1:6" x14ac:dyDescent="0.25">
      <c r="A35" s="2" t="s">
        <v>55</v>
      </c>
      <c r="B35" s="6">
        <v>20656</v>
      </c>
      <c r="C35" s="3" t="s">
        <v>16</v>
      </c>
      <c r="D35" s="6">
        <f>37003+(5*365)</f>
        <v>38828</v>
      </c>
      <c r="E35" s="4" t="s">
        <v>27</v>
      </c>
    </row>
    <row r="36" spans="1:6" x14ac:dyDescent="0.25">
      <c r="A36" s="2" t="s">
        <v>31</v>
      </c>
      <c r="B36" s="6">
        <v>27152</v>
      </c>
      <c r="C36" s="3" t="s">
        <v>16</v>
      </c>
      <c r="D36" s="6">
        <f>39182+(5*365)</f>
        <v>41007</v>
      </c>
      <c r="E36" s="4">
        <v>2</v>
      </c>
      <c r="F36" s="6">
        <f>42724+(5*365)</f>
        <v>44549</v>
      </c>
    </row>
    <row r="37" spans="1:6" x14ac:dyDescent="0.25">
      <c r="A37" s="2" t="s">
        <v>56</v>
      </c>
      <c r="B37" s="6">
        <v>33233</v>
      </c>
      <c r="C37" s="3" t="s">
        <v>16</v>
      </c>
      <c r="D37" s="6">
        <f>39374+(5*365)</f>
        <v>41199</v>
      </c>
      <c r="E37" s="4" t="s">
        <v>20</v>
      </c>
      <c r="F37" s="6">
        <f>42054+(5*365)</f>
        <v>43879</v>
      </c>
    </row>
    <row r="38" spans="1:6" x14ac:dyDescent="0.25">
      <c r="A38" s="2" t="s">
        <v>57</v>
      </c>
      <c r="B38" s="6">
        <v>26479</v>
      </c>
      <c r="C38" s="3" t="s">
        <v>17</v>
      </c>
      <c r="D38" s="6">
        <f>39559+(5*365)</f>
        <v>41384</v>
      </c>
      <c r="E38" s="4">
        <v>2</v>
      </c>
      <c r="F38" s="6">
        <f>42138+(5*365)</f>
        <v>43963</v>
      </c>
    </row>
    <row r="39" spans="1:6" x14ac:dyDescent="0.25">
      <c r="A39" s="2" t="s">
        <v>54</v>
      </c>
      <c r="B39" s="6">
        <v>35345</v>
      </c>
      <c r="C39" s="3" t="s">
        <v>74</v>
      </c>
      <c r="D39" s="6">
        <f>39722+(5*365)</f>
        <v>41547</v>
      </c>
      <c r="E39" s="4">
        <v>3</v>
      </c>
      <c r="F39" s="6">
        <f>41711+(5*365)</f>
        <v>43536</v>
      </c>
    </row>
    <row r="40" spans="1:6" x14ac:dyDescent="0.25">
      <c r="A40" s="2" t="s">
        <v>39</v>
      </c>
      <c r="B40" s="6">
        <v>28136</v>
      </c>
      <c r="C40" s="3" t="s">
        <v>17</v>
      </c>
      <c r="D40" s="6">
        <f>37099+(5*365)</f>
        <v>38924</v>
      </c>
      <c r="E40" s="4">
        <v>1</v>
      </c>
      <c r="F40" s="6">
        <f>41965+(5*365)</f>
        <v>43790</v>
      </c>
    </row>
    <row r="41" spans="1:6" x14ac:dyDescent="0.25">
      <c r="A41" s="2" t="s">
        <v>58</v>
      </c>
      <c r="B41" s="6">
        <v>15349</v>
      </c>
      <c r="C41" s="3" t="s">
        <v>16</v>
      </c>
      <c r="D41" s="6">
        <f>39208+(5*365)</f>
        <v>41033</v>
      </c>
      <c r="E41" s="4" t="s">
        <v>18</v>
      </c>
      <c r="F41" s="6">
        <f>41303+(5*365)</f>
        <v>43128</v>
      </c>
    </row>
    <row r="42" spans="1:6" x14ac:dyDescent="0.25">
      <c r="A42" s="2" t="s">
        <v>38</v>
      </c>
      <c r="B42" s="6">
        <v>14988</v>
      </c>
      <c r="C42" s="3" t="s">
        <v>17</v>
      </c>
      <c r="D42" s="6">
        <f>37321+(5*365)</f>
        <v>39146</v>
      </c>
      <c r="E42" s="4">
        <v>4</v>
      </c>
    </row>
    <row r="43" spans="1:6" x14ac:dyDescent="0.25">
      <c r="A43" s="2" t="s">
        <v>59</v>
      </c>
      <c r="B43" s="6">
        <v>22987</v>
      </c>
      <c r="C43" s="3" t="s">
        <v>16</v>
      </c>
      <c r="D43" s="6">
        <f>39717+(5*365)</f>
        <v>41542</v>
      </c>
      <c r="E43" s="4">
        <v>2</v>
      </c>
      <c r="F43" s="6">
        <f>41014+(5*365)</f>
        <v>42839</v>
      </c>
    </row>
    <row r="44" spans="1:6" x14ac:dyDescent="0.25">
      <c r="A44" s="2" t="s">
        <v>60</v>
      </c>
      <c r="B44" s="6">
        <v>20765</v>
      </c>
      <c r="C44" s="3" t="s">
        <v>17</v>
      </c>
      <c r="D44" s="6">
        <f>37620+(5*365)</f>
        <v>39445</v>
      </c>
      <c r="E44" s="4" t="s">
        <v>24</v>
      </c>
      <c r="F44" s="6">
        <f>41896+(5*365)</f>
        <v>43721</v>
      </c>
    </row>
    <row r="45" spans="1:6" x14ac:dyDescent="0.25">
      <c r="A45" s="2" t="s">
        <v>61</v>
      </c>
      <c r="B45" s="6">
        <v>21671</v>
      </c>
      <c r="C45" s="3" t="s">
        <v>17</v>
      </c>
      <c r="D45" s="6">
        <f>40035+(5*365)</f>
        <v>41860</v>
      </c>
      <c r="E45" s="4">
        <v>3</v>
      </c>
      <c r="F45" s="6">
        <f>41735+(5*365)</f>
        <v>43560</v>
      </c>
    </row>
    <row r="46" spans="1:6" x14ac:dyDescent="0.25">
      <c r="A46" s="2" t="s">
        <v>62</v>
      </c>
      <c r="B46" s="6">
        <v>28371</v>
      </c>
      <c r="C46" s="3" t="s">
        <v>16</v>
      </c>
      <c r="D46" s="6">
        <f>39056+(5*365)</f>
        <v>40881</v>
      </c>
      <c r="E46" s="4">
        <v>2</v>
      </c>
    </row>
    <row r="47" spans="1:6" x14ac:dyDescent="0.25">
      <c r="A47" s="2" t="s">
        <v>63</v>
      </c>
      <c r="B47" s="6">
        <v>30810</v>
      </c>
      <c r="C47" s="3" t="s">
        <v>16</v>
      </c>
      <c r="D47" s="6">
        <f>37836+(5*365)</f>
        <v>39661</v>
      </c>
      <c r="E47" s="4" t="s">
        <v>23</v>
      </c>
    </row>
    <row r="48" spans="1:6" x14ac:dyDescent="0.25">
      <c r="A48" s="2" t="s">
        <v>64</v>
      </c>
      <c r="B48" s="6">
        <v>19440</v>
      </c>
      <c r="C48" s="3" t="s">
        <v>17</v>
      </c>
      <c r="D48" s="6">
        <f>39178+(5*365)</f>
        <v>41003</v>
      </c>
      <c r="E48" s="4" t="s">
        <v>22</v>
      </c>
    </row>
    <row r="49" spans="1:6" x14ac:dyDescent="0.25">
      <c r="A49" s="2" t="s">
        <v>65</v>
      </c>
      <c r="B49" s="6">
        <v>27328</v>
      </c>
      <c r="C49" s="3" t="s">
        <v>16</v>
      </c>
      <c r="D49" s="6">
        <f>39326+(5*365)</f>
        <v>41151</v>
      </c>
      <c r="E49" s="4">
        <v>4</v>
      </c>
      <c r="F49" s="6">
        <f>42557+(5*365)</f>
        <v>44382</v>
      </c>
    </row>
    <row r="50" spans="1:6" x14ac:dyDescent="0.25">
      <c r="A50" s="2" t="s">
        <v>66</v>
      </c>
      <c r="B50" s="6">
        <v>18801</v>
      </c>
      <c r="C50" s="3" t="s">
        <v>17</v>
      </c>
      <c r="D50" s="6">
        <f>40007+(5*365)</f>
        <v>41832</v>
      </c>
      <c r="E50" s="4">
        <v>4</v>
      </c>
    </row>
    <row r="51" spans="1:6" x14ac:dyDescent="0.25">
      <c r="A51" s="2" t="s">
        <v>67</v>
      </c>
      <c r="B51" s="6">
        <v>25430</v>
      </c>
      <c r="C51" s="3" t="s">
        <v>16</v>
      </c>
      <c r="D51" s="6">
        <f>39455+(5*365)</f>
        <v>41280</v>
      </c>
      <c r="E51" s="4">
        <v>3</v>
      </c>
      <c r="F51" s="6">
        <f>42142+(5*365)</f>
        <v>43967</v>
      </c>
    </row>
  </sheetData>
  <phoneticPr fontId="0" type="noConversion"/>
  <pageMargins left="0.75" right="0.75" top="1" bottom="1" header="0.4921259845" footer="0.492125984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12.85546875" style="2" customWidth="1"/>
    <col min="2" max="2" width="16.85546875" style="6" customWidth="1"/>
    <col min="3" max="3" width="10.85546875" style="3" customWidth="1"/>
    <col min="4" max="4" width="16.85546875" style="6" customWidth="1"/>
    <col min="5" max="8" width="10.85546875" style="5"/>
    <col min="9" max="9" width="16.85546875" style="6" customWidth="1"/>
    <col min="10" max="16384" width="11.42578125" style="2"/>
  </cols>
  <sheetData>
    <row r="1" spans="1:9" s="1" customFormat="1" x14ac:dyDescent="0.25">
      <c r="A1" s="7" t="s">
        <v>11</v>
      </c>
      <c r="B1" s="8" t="s">
        <v>10</v>
      </c>
      <c r="C1" s="7" t="s">
        <v>13</v>
      </c>
      <c r="D1" s="7" t="s">
        <v>12</v>
      </c>
      <c r="E1" s="7" t="s">
        <v>68</v>
      </c>
      <c r="F1" s="7" t="s">
        <v>69</v>
      </c>
      <c r="G1" s="7" t="s">
        <v>70</v>
      </c>
      <c r="H1" s="7" t="s">
        <v>71</v>
      </c>
      <c r="I1" s="7" t="s">
        <v>15</v>
      </c>
    </row>
    <row r="2" spans="1:9" x14ac:dyDescent="0.25">
      <c r="A2" s="2" t="s">
        <v>0</v>
      </c>
      <c r="B2" s="6">
        <v>33399</v>
      </c>
      <c r="C2" s="3" t="s">
        <v>16</v>
      </c>
      <c r="D2" s="6">
        <v>41611</v>
      </c>
      <c r="E2" s="5" t="s">
        <v>72</v>
      </c>
      <c r="H2" s="5" t="s">
        <v>72</v>
      </c>
      <c r="I2" s="6">
        <v>44165</v>
      </c>
    </row>
    <row r="3" spans="1:9" x14ac:dyDescent="0.25">
      <c r="A3" s="2" t="s">
        <v>1</v>
      </c>
      <c r="B3" s="6">
        <v>19501</v>
      </c>
      <c r="C3" s="3" t="s">
        <v>17</v>
      </c>
      <c r="D3" s="6">
        <v>40362</v>
      </c>
      <c r="F3" s="5" t="s">
        <v>72</v>
      </c>
      <c r="I3" s="6">
        <v>42767</v>
      </c>
    </row>
    <row r="4" spans="1:9" x14ac:dyDescent="0.25">
      <c r="A4" s="2" t="s">
        <v>2</v>
      </c>
      <c r="B4" s="6">
        <v>30592</v>
      </c>
      <c r="C4" s="3" t="s">
        <v>16</v>
      </c>
      <c r="D4" s="6">
        <v>38530</v>
      </c>
      <c r="E4" s="5" t="s">
        <v>72</v>
      </c>
      <c r="G4" s="5" t="s">
        <v>72</v>
      </c>
    </row>
    <row r="5" spans="1:9" x14ac:dyDescent="0.25">
      <c r="A5" s="2" t="s">
        <v>3</v>
      </c>
      <c r="B5" s="6">
        <v>25118</v>
      </c>
      <c r="C5" s="3" t="s">
        <v>17</v>
      </c>
      <c r="D5" s="6">
        <v>39420</v>
      </c>
      <c r="H5" s="5" t="s">
        <v>72</v>
      </c>
      <c r="I5" s="6">
        <v>42855</v>
      </c>
    </row>
    <row r="6" spans="1:9" x14ac:dyDescent="0.25">
      <c r="A6" s="2" t="s">
        <v>4</v>
      </c>
      <c r="B6" s="6">
        <v>23589</v>
      </c>
      <c r="C6" s="3" t="s">
        <v>16</v>
      </c>
      <c r="D6" s="6">
        <v>39607</v>
      </c>
      <c r="F6" s="5" t="s">
        <v>72</v>
      </c>
      <c r="I6" s="6">
        <v>44183</v>
      </c>
    </row>
    <row r="7" spans="1:9" x14ac:dyDescent="0.25">
      <c r="A7" s="2" t="s">
        <v>5</v>
      </c>
      <c r="B7" s="6">
        <v>32169</v>
      </c>
      <c r="C7" s="3" t="s">
        <v>17</v>
      </c>
      <c r="D7" s="6">
        <v>39755</v>
      </c>
      <c r="E7" s="5" t="s">
        <v>72</v>
      </c>
      <c r="F7" s="5" t="s">
        <v>72</v>
      </c>
      <c r="H7" s="5" t="s">
        <v>72</v>
      </c>
      <c r="I7" s="6">
        <v>44588</v>
      </c>
    </row>
    <row r="8" spans="1:9" x14ac:dyDescent="0.25">
      <c r="A8" s="2" t="s">
        <v>6</v>
      </c>
      <c r="B8" s="6">
        <v>14413</v>
      </c>
      <c r="C8" s="3" t="s">
        <v>16</v>
      </c>
      <c r="D8" s="6">
        <v>41801</v>
      </c>
      <c r="G8" s="5" t="s">
        <v>72</v>
      </c>
      <c r="I8" s="6">
        <v>43469</v>
      </c>
    </row>
    <row r="9" spans="1:9" x14ac:dyDescent="0.25">
      <c r="A9" s="2" t="s">
        <v>7</v>
      </c>
      <c r="B9" s="6">
        <v>36444</v>
      </c>
      <c r="C9" s="3" t="s">
        <v>16</v>
      </c>
      <c r="D9" s="6">
        <v>40263</v>
      </c>
      <c r="F9" s="5" t="s">
        <v>72</v>
      </c>
      <c r="I9" s="6">
        <v>44433</v>
      </c>
    </row>
    <row r="10" spans="1:9" x14ac:dyDescent="0.25">
      <c r="A10" s="2" t="s">
        <v>8</v>
      </c>
      <c r="B10" s="6">
        <v>16706</v>
      </c>
      <c r="C10" s="3" t="s">
        <v>16</v>
      </c>
      <c r="D10" s="6">
        <v>39109</v>
      </c>
      <c r="E10" s="5" t="s">
        <v>72</v>
      </c>
      <c r="G10" s="5" t="s">
        <v>72</v>
      </c>
      <c r="I10" s="6">
        <v>43607</v>
      </c>
    </row>
    <row r="11" spans="1:9" x14ac:dyDescent="0.25">
      <c r="A11" s="2" t="s">
        <v>9</v>
      </c>
      <c r="B11" s="6">
        <v>30762</v>
      </c>
      <c r="C11" s="3" t="s">
        <v>16</v>
      </c>
      <c r="D11" s="6">
        <v>41405</v>
      </c>
      <c r="F11" s="5" t="s">
        <v>72</v>
      </c>
      <c r="G11" s="5" t="s">
        <v>72</v>
      </c>
      <c r="I11" s="6">
        <v>43245</v>
      </c>
    </row>
    <row r="12" spans="1:9" x14ac:dyDescent="0.25">
      <c r="A12" s="2" t="s">
        <v>28</v>
      </c>
      <c r="B12" s="6">
        <v>14589</v>
      </c>
      <c r="C12" s="3" t="s">
        <v>17</v>
      </c>
      <c r="D12" s="6">
        <v>41357</v>
      </c>
      <c r="H12" s="5" t="s">
        <v>72</v>
      </c>
    </row>
    <row r="13" spans="1:9" x14ac:dyDescent="0.25">
      <c r="A13" s="2" t="s">
        <v>32</v>
      </c>
      <c r="B13" s="6">
        <v>16159</v>
      </c>
      <c r="C13" s="3" t="s">
        <v>16</v>
      </c>
      <c r="D13" s="6">
        <v>41944</v>
      </c>
      <c r="E13" s="5" t="s">
        <v>72</v>
      </c>
      <c r="G13" s="5" t="s">
        <v>72</v>
      </c>
      <c r="H13" s="5" t="s">
        <v>72</v>
      </c>
    </row>
    <row r="14" spans="1:9" x14ac:dyDescent="0.25">
      <c r="A14" s="2" t="s">
        <v>33</v>
      </c>
      <c r="B14" s="6">
        <v>32854</v>
      </c>
      <c r="C14" s="3" t="s">
        <v>74</v>
      </c>
      <c r="D14" s="6">
        <v>38612</v>
      </c>
      <c r="G14" s="5" t="s">
        <v>72</v>
      </c>
      <c r="I14" s="6">
        <v>43572</v>
      </c>
    </row>
    <row r="15" spans="1:9" x14ac:dyDescent="0.25">
      <c r="A15" s="2" t="s">
        <v>34</v>
      </c>
      <c r="B15" s="6">
        <v>28711</v>
      </c>
      <c r="C15" s="3" t="s">
        <v>16</v>
      </c>
      <c r="D15" s="6">
        <v>41916</v>
      </c>
      <c r="F15" s="5" t="s">
        <v>72</v>
      </c>
      <c r="I15" s="6">
        <v>43792</v>
      </c>
    </row>
    <row r="16" spans="1:9" x14ac:dyDescent="0.25">
      <c r="A16" s="2" t="s">
        <v>35</v>
      </c>
      <c r="B16" s="6">
        <v>14496</v>
      </c>
      <c r="C16" s="3" t="s">
        <v>17</v>
      </c>
      <c r="D16" s="6">
        <v>41110</v>
      </c>
      <c r="F16" s="5" t="s">
        <v>72</v>
      </c>
      <c r="G16" s="5" t="s">
        <v>72</v>
      </c>
      <c r="H16" s="5" t="s">
        <v>72</v>
      </c>
      <c r="I16" s="6">
        <v>43869</v>
      </c>
    </row>
    <row r="17" spans="1:9" x14ac:dyDescent="0.25">
      <c r="A17" s="2" t="s">
        <v>37</v>
      </c>
      <c r="B17" s="6">
        <v>30387</v>
      </c>
      <c r="C17" s="3" t="s">
        <v>16</v>
      </c>
      <c r="D17" s="6">
        <v>39882</v>
      </c>
      <c r="F17" s="5" t="s">
        <v>72</v>
      </c>
    </row>
    <row r="18" spans="1:9" x14ac:dyDescent="0.25">
      <c r="A18" s="2" t="s">
        <v>41</v>
      </c>
      <c r="B18" s="6">
        <v>26277</v>
      </c>
      <c r="C18" s="3" t="s">
        <v>16</v>
      </c>
      <c r="D18" s="6">
        <v>38944</v>
      </c>
      <c r="G18" s="5" t="s">
        <v>72</v>
      </c>
      <c r="I18" s="6">
        <v>44046</v>
      </c>
    </row>
    <row r="19" spans="1:9" x14ac:dyDescent="0.25">
      <c r="A19" s="2" t="s">
        <v>42</v>
      </c>
      <c r="B19" s="6">
        <v>35147</v>
      </c>
      <c r="C19" s="3" t="s">
        <v>74</v>
      </c>
      <c r="D19" s="6">
        <v>39672</v>
      </c>
      <c r="E19" s="5" t="s">
        <v>72</v>
      </c>
      <c r="I19" s="6">
        <v>43755</v>
      </c>
    </row>
    <row r="20" spans="1:9" x14ac:dyDescent="0.25">
      <c r="A20" s="2" t="s">
        <v>29</v>
      </c>
      <c r="B20" s="6">
        <v>30853</v>
      </c>
      <c r="C20" s="3" t="s">
        <v>17</v>
      </c>
      <c r="D20" s="6">
        <v>40281</v>
      </c>
      <c r="E20" s="5" t="s">
        <v>72</v>
      </c>
      <c r="H20" s="5" t="s">
        <v>72</v>
      </c>
      <c r="I20" s="6">
        <v>43090</v>
      </c>
    </row>
    <row r="21" spans="1:9" x14ac:dyDescent="0.25">
      <c r="A21" s="2" t="s">
        <v>43</v>
      </c>
      <c r="B21" s="6">
        <v>21027</v>
      </c>
      <c r="C21" s="3" t="s">
        <v>16</v>
      </c>
      <c r="D21" s="6">
        <v>41296</v>
      </c>
      <c r="E21" s="5" t="s">
        <v>72</v>
      </c>
      <c r="G21" s="5" t="s">
        <v>72</v>
      </c>
      <c r="I21" s="6">
        <v>44496</v>
      </c>
    </row>
    <row r="22" spans="1:9" x14ac:dyDescent="0.25">
      <c r="A22" s="2" t="s">
        <v>44</v>
      </c>
      <c r="B22" s="6">
        <v>24450</v>
      </c>
      <c r="C22" s="3" t="s">
        <v>16</v>
      </c>
      <c r="D22" s="6">
        <v>39354</v>
      </c>
      <c r="F22" s="5" t="s">
        <v>72</v>
      </c>
      <c r="G22" s="5" t="s">
        <v>72</v>
      </c>
      <c r="I22" s="6">
        <v>44116</v>
      </c>
    </row>
    <row r="23" spans="1:9" x14ac:dyDescent="0.25">
      <c r="A23" s="2" t="s">
        <v>36</v>
      </c>
      <c r="B23" s="6">
        <v>32659</v>
      </c>
      <c r="C23" s="3" t="s">
        <v>17</v>
      </c>
      <c r="D23" s="6">
        <v>40689</v>
      </c>
      <c r="E23" s="5" t="s">
        <v>72</v>
      </c>
      <c r="H23" s="5" t="s">
        <v>72</v>
      </c>
      <c r="I23" s="6">
        <v>42807</v>
      </c>
    </row>
    <row r="24" spans="1:9" x14ac:dyDescent="0.25">
      <c r="A24" s="2" t="s">
        <v>45</v>
      </c>
      <c r="B24" s="6">
        <v>15818</v>
      </c>
      <c r="C24" s="3" t="s">
        <v>16</v>
      </c>
      <c r="D24" s="6">
        <v>40852</v>
      </c>
      <c r="F24" s="5" t="s">
        <v>72</v>
      </c>
      <c r="I24" s="6">
        <v>43249</v>
      </c>
    </row>
    <row r="25" spans="1:9" x14ac:dyDescent="0.25">
      <c r="A25" s="2" t="s">
        <v>46</v>
      </c>
      <c r="B25" s="6">
        <v>25658</v>
      </c>
      <c r="C25" s="3" t="s">
        <v>17</v>
      </c>
      <c r="D25" s="6">
        <v>39215</v>
      </c>
      <c r="E25" s="5" t="s">
        <v>72</v>
      </c>
      <c r="G25" s="5" t="s">
        <v>72</v>
      </c>
      <c r="I25" s="6">
        <v>43106</v>
      </c>
    </row>
    <row r="26" spans="1:9" x14ac:dyDescent="0.25">
      <c r="A26" s="2" t="s">
        <v>47</v>
      </c>
      <c r="B26" s="6">
        <v>15814</v>
      </c>
      <c r="C26" s="3" t="s">
        <v>17</v>
      </c>
      <c r="D26" s="6">
        <v>41915</v>
      </c>
      <c r="E26" s="5" t="s">
        <v>72</v>
      </c>
      <c r="F26" s="5" t="s">
        <v>72</v>
      </c>
      <c r="G26" s="5" t="s">
        <v>72</v>
      </c>
      <c r="H26" s="5" t="s">
        <v>72</v>
      </c>
      <c r="I26" s="6">
        <v>43146</v>
      </c>
    </row>
    <row r="27" spans="1:9" x14ac:dyDescent="0.25">
      <c r="A27" s="2" t="s">
        <v>48</v>
      </c>
      <c r="B27" s="6">
        <v>26242</v>
      </c>
      <c r="C27" s="3" t="s">
        <v>17</v>
      </c>
      <c r="D27" s="6">
        <v>39452</v>
      </c>
      <c r="E27" s="5" t="s">
        <v>73</v>
      </c>
      <c r="F27" s="5" t="s">
        <v>72</v>
      </c>
      <c r="I27" s="6">
        <v>43757</v>
      </c>
    </row>
    <row r="28" spans="1:9" x14ac:dyDescent="0.25">
      <c r="A28" s="2" t="s">
        <v>49</v>
      </c>
      <c r="B28" s="6">
        <v>22751</v>
      </c>
      <c r="C28" s="3" t="s">
        <v>16</v>
      </c>
      <c r="D28" s="6">
        <v>40488</v>
      </c>
      <c r="E28" s="5" t="s">
        <v>72</v>
      </c>
      <c r="I28" s="6">
        <v>43578</v>
      </c>
    </row>
    <row r="29" spans="1:9" x14ac:dyDescent="0.25">
      <c r="A29" s="2" t="s">
        <v>30</v>
      </c>
      <c r="B29" s="6">
        <v>14924</v>
      </c>
      <c r="C29" s="3" t="s">
        <v>16</v>
      </c>
      <c r="D29" s="6">
        <v>41379</v>
      </c>
      <c r="H29" s="5" t="s">
        <v>72</v>
      </c>
      <c r="I29" s="6">
        <v>44146</v>
      </c>
    </row>
    <row r="30" spans="1:9" x14ac:dyDescent="0.25">
      <c r="A30" s="2" t="s">
        <v>50</v>
      </c>
      <c r="B30" s="6">
        <v>28496</v>
      </c>
      <c r="C30" s="3" t="s">
        <v>17</v>
      </c>
      <c r="D30" s="6">
        <v>41750</v>
      </c>
      <c r="E30" s="5" t="s">
        <v>72</v>
      </c>
      <c r="G30" s="5" t="s">
        <v>72</v>
      </c>
    </row>
    <row r="31" spans="1:9" x14ac:dyDescent="0.25">
      <c r="A31" s="2" t="s">
        <v>51</v>
      </c>
      <c r="B31" s="6">
        <v>22895</v>
      </c>
      <c r="C31" s="3" t="s">
        <v>16</v>
      </c>
      <c r="D31" s="6">
        <v>39958</v>
      </c>
      <c r="E31" s="5" t="s">
        <v>72</v>
      </c>
    </row>
    <row r="32" spans="1:9" x14ac:dyDescent="0.25">
      <c r="A32" s="2" t="s">
        <v>40</v>
      </c>
      <c r="B32" s="6">
        <v>19300</v>
      </c>
      <c r="C32" s="3" t="s">
        <v>17</v>
      </c>
      <c r="D32" s="6">
        <v>40122</v>
      </c>
      <c r="E32" s="5" t="s">
        <v>72</v>
      </c>
      <c r="G32" s="5" t="s">
        <v>72</v>
      </c>
      <c r="I32" s="6">
        <v>43179</v>
      </c>
    </row>
    <row r="33" spans="1:9" x14ac:dyDescent="0.25">
      <c r="A33" s="2" t="s">
        <v>52</v>
      </c>
      <c r="B33" s="6">
        <v>27114</v>
      </c>
      <c r="C33" s="3" t="s">
        <v>16</v>
      </c>
      <c r="D33" s="6">
        <v>39260</v>
      </c>
      <c r="G33" s="5" t="s">
        <v>72</v>
      </c>
      <c r="I33" s="6">
        <v>43425</v>
      </c>
    </row>
    <row r="34" spans="1:9" x14ac:dyDescent="0.25">
      <c r="A34" s="2" t="s">
        <v>53</v>
      </c>
      <c r="B34" s="6">
        <v>35625</v>
      </c>
      <c r="C34" s="3" t="s">
        <v>17</v>
      </c>
      <c r="D34" s="6">
        <v>41690</v>
      </c>
      <c r="F34" s="5" t="s">
        <v>72</v>
      </c>
      <c r="I34" s="6">
        <v>43781</v>
      </c>
    </row>
    <row r="35" spans="1:9" x14ac:dyDescent="0.25">
      <c r="A35" s="2" t="s">
        <v>55</v>
      </c>
      <c r="B35" s="6">
        <v>20656</v>
      </c>
      <c r="C35" s="3" t="s">
        <v>16</v>
      </c>
      <c r="D35" s="6">
        <v>38828</v>
      </c>
      <c r="E35" s="5" t="s">
        <v>72</v>
      </c>
      <c r="F35" s="5" t="s">
        <v>72</v>
      </c>
      <c r="G35" s="5" t="s">
        <v>72</v>
      </c>
      <c r="H35" s="5" t="s">
        <v>72</v>
      </c>
    </row>
    <row r="36" spans="1:9" x14ac:dyDescent="0.25">
      <c r="A36" s="2" t="s">
        <v>31</v>
      </c>
      <c r="B36" s="6">
        <v>27152</v>
      </c>
      <c r="C36" s="3" t="s">
        <v>16</v>
      </c>
      <c r="D36" s="6">
        <v>41007</v>
      </c>
      <c r="F36" s="5" t="s">
        <v>72</v>
      </c>
      <c r="I36" s="6">
        <v>44549</v>
      </c>
    </row>
    <row r="37" spans="1:9" x14ac:dyDescent="0.25">
      <c r="A37" s="2" t="s">
        <v>56</v>
      </c>
      <c r="B37" s="6">
        <v>33233</v>
      </c>
      <c r="C37" s="3" t="s">
        <v>16</v>
      </c>
      <c r="D37" s="6">
        <v>41199</v>
      </c>
      <c r="E37" s="5" t="s">
        <v>72</v>
      </c>
      <c r="F37" s="5" t="s">
        <v>72</v>
      </c>
      <c r="H37" s="5" t="s">
        <v>72</v>
      </c>
      <c r="I37" s="6">
        <v>43879</v>
      </c>
    </row>
    <row r="38" spans="1:9" x14ac:dyDescent="0.25">
      <c r="A38" s="2" t="s">
        <v>57</v>
      </c>
      <c r="B38" s="6">
        <v>26479</v>
      </c>
      <c r="C38" s="3" t="s">
        <v>17</v>
      </c>
      <c r="D38" s="6">
        <v>41384</v>
      </c>
      <c r="F38" s="5" t="s">
        <v>72</v>
      </c>
      <c r="I38" s="6">
        <v>43963</v>
      </c>
    </row>
    <row r="39" spans="1:9" x14ac:dyDescent="0.25">
      <c r="A39" s="2" t="s">
        <v>54</v>
      </c>
      <c r="B39" s="6">
        <v>35345</v>
      </c>
      <c r="C39" s="3" t="s">
        <v>74</v>
      </c>
      <c r="D39" s="6">
        <v>41547</v>
      </c>
      <c r="G39" s="5" t="s">
        <v>72</v>
      </c>
      <c r="I39" s="6">
        <v>43536</v>
      </c>
    </row>
    <row r="40" spans="1:9" x14ac:dyDescent="0.25">
      <c r="A40" s="2" t="s">
        <v>39</v>
      </c>
      <c r="B40" s="6">
        <v>28136</v>
      </c>
      <c r="C40" s="3" t="s">
        <v>17</v>
      </c>
      <c r="D40" s="6">
        <v>38924</v>
      </c>
      <c r="E40" s="5" t="s">
        <v>72</v>
      </c>
      <c r="I40" s="6">
        <v>43790</v>
      </c>
    </row>
    <row r="41" spans="1:9" x14ac:dyDescent="0.25">
      <c r="A41" s="2" t="s">
        <v>58</v>
      </c>
      <c r="B41" s="6">
        <v>15349</v>
      </c>
      <c r="C41" s="3" t="s">
        <v>16</v>
      </c>
      <c r="D41" s="6">
        <v>41033</v>
      </c>
      <c r="E41" s="5" t="s">
        <v>72</v>
      </c>
      <c r="H41" s="5" t="s">
        <v>72</v>
      </c>
      <c r="I41" s="6">
        <v>43128</v>
      </c>
    </row>
    <row r="42" spans="1:9" x14ac:dyDescent="0.25">
      <c r="A42" s="2" t="s">
        <v>38</v>
      </c>
      <c r="B42" s="6">
        <v>14988</v>
      </c>
      <c r="C42" s="3" t="s">
        <v>17</v>
      </c>
      <c r="D42" s="6">
        <v>39146</v>
      </c>
      <c r="H42" s="5" t="s">
        <v>72</v>
      </c>
    </row>
    <row r="43" spans="1:9" x14ac:dyDescent="0.25">
      <c r="A43" s="2" t="s">
        <v>59</v>
      </c>
      <c r="B43" s="6">
        <v>22987</v>
      </c>
      <c r="C43" s="3" t="s">
        <v>16</v>
      </c>
      <c r="D43" s="6">
        <v>41542</v>
      </c>
      <c r="F43" s="5" t="s">
        <v>72</v>
      </c>
      <c r="I43" s="6">
        <v>42839</v>
      </c>
    </row>
    <row r="44" spans="1:9" x14ac:dyDescent="0.25">
      <c r="A44" s="2" t="s">
        <v>60</v>
      </c>
      <c r="B44" s="6">
        <v>20765</v>
      </c>
      <c r="C44" s="3" t="s">
        <v>17</v>
      </c>
      <c r="D44" s="6">
        <v>39445</v>
      </c>
      <c r="F44" s="5" t="s">
        <v>72</v>
      </c>
      <c r="H44" s="5" t="s">
        <v>72</v>
      </c>
      <c r="I44" s="6">
        <v>43721</v>
      </c>
    </row>
    <row r="45" spans="1:9" x14ac:dyDescent="0.25">
      <c r="A45" s="2" t="s">
        <v>61</v>
      </c>
      <c r="B45" s="6">
        <v>21671</v>
      </c>
      <c r="C45" s="3" t="s">
        <v>17</v>
      </c>
      <c r="D45" s="6">
        <v>41860</v>
      </c>
      <c r="G45" s="5" t="s">
        <v>72</v>
      </c>
      <c r="I45" s="6">
        <v>43560</v>
      </c>
    </row>
    <row r="46" spans="1:9" x14ac:dyDescent="0.25">
      <c r="A46" s="2" t="s">
        <v>62</v>
      </c>
      <c r="B46" s="6">
        <v>28371</v>
      </c>
      <c r="C46" s="3" t="s">
        <v>16</v>
      </c>
      <c r="D46" s="6">
        <v>40881</v>
      </c>
      <c r="F46" s="5" t="s">
        <v>72</v>
      </c>
    </row>
    <row r="47" spans="1:9" x14ac:dyDescent="0.25">
      <c r="A47" s="2" t="s">
        <v>63</v>
      </c>
      <c r="B47" s="6">
        <v>30810</v>
      </c>
      <c r="C47" s="3" t="s">
        <v>16</v>
      </c>
      <c r="D47" s="6">
        <v>39661</v>
      </c>
      <c r="E47" s="5" t="s">
        <v>72</v>
      </c>
      <c r="G47" s="5" t="s">
        <v>72</v>
      </c>
    </row>
    <row r="48" spans="1:9" x14ac:dyDescent="0.25">
      <c r="A48" s="2" t="s">
        <v>64</v>
      </c>
      <c r="B48" s="6">
        <v>19440</v>
      </c>
      <c r="C48" s="3" t="s">
        <v>17</v>
      </c>
      <c r="D48" s="6">
        <v>41003</v>
      </c>
      <c r="F48" s="5" t="s">
        <v>72</v>
      </c>
      <c r="G48" s="5" t="s">
        <v>72</v>
      </c>
    </row>
    <row r="49" spans="1:9" x14ac:dyDescent="0.25">
      <c r="A49" s="2" t="s">
        <v>65</v>
      </c>
      <c r="B49" s="6">
        <v>27328</v>
      </c>
      <c r="C49" s="3" t="s">
        <v>16</v>
      </c>
      <c r="D49" s="6">
        <v>41151</v>
      </c>
      <c r="H49" s="5" t="s">
        <v>72</v>
      </c>
      <c r="I49" s="6">
        <v>44382</v>
      </c>
    </row>
    <row r="50" spans="1:9" x14ac:dyDescent="0.25">
      <c r="A50" s="2" t="s">
        <v>66</v>
      </c>
      <c r="B50" s="6">
        <v>18801</v>
      </c>
      <c r="C50" s="3" t="s">
        <v>17</v>
      </c>
      <c r="D50" s="6">
        <v>41832</v>
      </c>
      <c r="H50" s="5" t="s">
        <v>72</v>
      </c>
    </row>
    <row r="51" spans="1:9" x14ac:dyDescent="0.25">
      <c r="A51" s="2" t="s">
        <v>67</v>
      </c>
      <c r="B51" s="6">
        <v>25430</v>
      </c>
      <c r="C51" s="3" t="s">
        <v>16</v>
      </c>
      <c r="D51" s="6">
        <v>41280</v>
      </c>
      <c r="G51" s="5" t="s">
        <v>72</v>
      </c>
      <c r="I51" s="6">
        <v>43967</v>
      </c>
    </row>
  </sheetData>
  <pageMargins left="0.75" right="0.75" top="1" bottom="1" header="0.4921259845" footer="0.492125984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Patienten</vt:lpstr>
      <vt:lpstr>Patienten Variante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media training</dc:creator>
  <cp:lastModifiedBy>Stefan Lohkamp</cp:lastModifiedBy>
  <dcterms:created xsi:type="dcterms:W3CDTF">2001-04-18T13:46:27Z</dcterms:created>
  <dcterms:modified xsi:type="dcterms:W3CDTF">2024-03-24T16:03:57Z</dcterms:modified>
</cp:coreProperties>
</file>